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8" yWindow="65464" windowWidth="19320" windowHeight="11016" tabRatio="61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<sst xmlns="http://schemas.openxmlformats.org/spreadsheetml/2006/main" count="49" uniqueCount="44">
  <si>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Enter data in blue cells</t>
  </si>
  <si>
    <t>Company Name</t>
  </si>
  <si>
    <t>Pre-money valuation</t>
  </si>
  <si>
    <t>Returns Analysis</t>
  </si>
  <si>
    <t>20xx</t>
  </si>
  <si>
    <t>Revenue</t>
  </si>
  <si>
    <t>COGS</t>
  </si>
  <si>
    <t>Gross profit</t>
  </si>
  <si>
    <t>Gross margin</t>
  </si>
  <si>
    <t>Opex</t>
  </si>
  <si>
    <t>EBIT</t>
  </si>
  <si>
    <t>EBIT margin</t>
  </si>
  <si>
    <t>P/S valuation</t>
  </si>
  <si>
    <t>Equivalent P/E valuation</t>
  </si>
  <si>
    <t>Capital raised this year</t>
  </si>
  <si>
    <t>Cumulative capital raised from here</t>
  </si>
  <si>
    <t>Cumulative EBIT losses</t>
  </si>
  <si>
    <t>Comment</t>
  </si>
  <si>
    <t>Enter the size of the round that you expect to raise in this year</t>
  </si>
  <si>
    <t>Always think in (and present!) absolute years, not "year 1, year 2…"</t>
  </si>
  <si>
    <t>Model VC's investment in this year</t>
  </si>
  <si>
    <t>Model VC's cumulative investment</t>
  </si>
  <si>
    <t>Model VC's ownership</t>
  </si>
  <si>
    <t>Model VC's absolute return</t>
  </si>
  <si>
    <t>Model VC's cash-on-cash return</t>
  </si>
  <si>
    <t>An early-stage VC will look for 10x by the end if everything goes right</t>
  </si>
  <si>
    <r>
      <t xml:space="preserve">Don't change anything in black </t>
    </r>
    <r>
      <rPr>
        <sz val="10"/>
        <rFont val="Arial"/>
        <family val="2"/>
      </rPr>
      <t>cells!</t>
    </r>
  </si>
  <si>
    <t>Enter from your business plan. Check revenue ramp against comps for plausibility</t>
  </si>
  <si>
    <t>Enter from your business plan. Start-ups tend to always underestimate opex!</t>
  </si>
  <si>
    <t>Enter the pre-money valuation of the round you think you can get for the round</t>
  </si>
  <si>
    <t>Note early-stage VCs typically target 20% and invest at pro rata to maintain it</t>
  </si>
  <si>
    <t>Enter based on comparables. OK to presume some premium for growth</t>
  </si>
  <si>
    <t>Reality-check against comparables to ensure that your gross margin is plausible</t>
  </si>
  <si>
    <t>Reality-check against comparables to ensure that your EBIT margin is plausible</t>
  </si>
  <si>
    <t>Should be &gt;= 10% of model VC's fund size by end of period; otherwise "too small"</t>
  </si>
  <si>
    <t>Cushion (capital minus losses)</t>
  </si>
  <si>
    <t>Reality-check against comparables. &gt;20x = rare for mature enterprise</t>
  </si>
  <si>
    <t>Enter the amount of this year's round done by investor you're modeling</t>
  </si>
  <si>
    <t>Model VC fund size ($MM)</t>
  </si>
  <si>
    <t>Return as % of fund size</t>
  </si>
  <si>
    <t>Cumulative investment as % fund</t>
  </si>
  <si>
    <t>P/S valuation metric</t>
  </si>
  <si>
    <t>All $ figures in 000s unless otherwise noted</t>
  </si>
  <si>
    <t>Returns analysis template -- Matthew M. Nordan, mnordan.com -- v.1.1 12/6/2012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</si>
</sst>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#,##0.0_);[Red]\(#,##0.0\)"/>
    <numFmt numFmtId="171" formatCode="&quot;$&quot;#,##0"/>
    <numFmt numFmtId="172" formatCode="&quot;$&quot;#,##0.0_);[Red]\(&quot;$&quot;#,##0.0\)"/>
    <numFmt numFmtId="173" formatCode="&quot;$&quot;#,##0.000_);[Red]\(&quot;$&quot;#,##0.000\)"/>
    <numFmt numFmtId="174" formatCode="&quot;$&quot;#,##0.0000_);[Red]\(&quot;$&quot;#,##0.0000\)"/>
    <numFmt numFmtId="175" formatCode="0.0000000000000000%"/>
    <numFmt numFmtId="176" formatCode="0.00000000%"/>
    <numFmt numFmtId="177" formatCode="mm/dd/yy"/>
    <numFmt numFmtId="178" formatCode="&quot;$&quot;#,##0.00000_);[Red]\(&quot;$&quot;#,##0.00000\)"/>
    <numFmt numFmtId="179" formatCode="&quot;$&quot;#,##0.000000_);[Red]\(&quot;$&quot;#,##0.000000\)"/>
    <numFmt numFmtId="180" formatCode="&quot;$&quot;#,##0.0000000_);[Red]\(&quot;$&quot;#,##0.0000000\)"/>
    <numFmt numFmtId="181" formatCode="&quot;$&quot;#,##0.00000000_);[Red]\(&quot;$&quot;#,##0.00000000\)"/>
    <numFmt numFmtId="182" formatCode="_(* #,##0.0_);_(* \(#,##0.0\);_(* &quot;-&quot;??_);_(@_)"/>
    <numFmt numFmtId="183" formatCode="_(* #,##0_);_(* \(#,##0\);_(* &quot;-&quot;?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_(* #,##0.000_);_(* \(#,##0.000\);_(* &quot;-&quot;??_);_(@_)"/>
    <numFmt numFmtId="187" formatCode="#.#\x"/>
    <numFmt numFmtId="188" formatCode="_(&quot;$&quot;* #,##0.0_);_(&quot;$&quot;* \(#,##0.0\);_(&quot;$&quot;* &quot;-&quot;?_);_(@_)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#\x"/>
    <numFmt numFmtId="192" formatCode="#.0\x"/>
    <numFmt numFmtId="193" formatCode="#.00\x"/>
    <numFmt numFmtId="194" formatCode="#.##\x"/>
    <numFmt numFmtId="195" formatCode="#.###\x"/>
    <numFmt numFmtId="196" formatCode="[$-409]dddd\,\ mmmm\ dd\,\ yyyy"/>
    <numFmt numFmtId="197" formatCode="[$-409]h:mm:ss\ AM/PM"/>
    <numFmt numFmtId="198" formatCode="&quot;$&quot;#,##0.00"/>
    <numFmt numFmtId="199" formatCode="&quot;$&quot;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61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6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6" fontId="7" fillId="0" borderId="0" xfId="0" applyNumberFormat="1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6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6" fontId="0" fillId="0" borderId="12" xfId="0" applyNumberFormat="1" applyFont="1" applyBorder="1" applyAlignment="1">
      <alignment/>
    </xf>
    <xf numFmtId="6" fontId="0" fillId="0" borderId="13" xfId="0" applyNumberFormat="1" applyFont="1" applyBorder="1" applyAlignment="1">
      <alignment/>
    </xf>
    <xf numFmtId="6" fontId="45" fillId="0" borderId="10" xfId="0" applyNumberFormat="1" applyFont="1" applyBorder="1" applyAlignment="1">
      <alignment/>
    </xf>
    <xf numFmtId="6" fontId="45" fillId="0" borderId="18" xfId="0" applyNumberFormat="1" applyFont="1" applyBorder="1" applyAlignment="1">
      <alignment/>
    </xf>
    <xf numFmtId="6" fontId="45" fillId="0" borderId="11" xfId="0" applyNumberFormat="1" applyFont="1" applyBorder="1" applyAlignment="1">
      <alignment/>
    </xf>
    <xf numFmtId="9" fontId="0" fillId="0" borderId="12" xfId="59" applyFont="1" applyBorder="1" applyAlignment="1">
      <alignment/>
    </xf>
    <xf numFmtId="9" fontId="0" fillId="0" borderId="0" xfId="59" applyFont="1" applyBorder="1" applyAlignment="1">
      <alignment/>
    </xf>
    <xf numFmtId="6" fontId="45" fillId="0" borderId="0" xfId="0" applyNumberFormat="1" applyFont="1" applyBorder="1" applyAlignment="1">
      <alignment/>
    </xf>
    <xf numFmtId="6" fontId="45" fillId="0" borderId="12" xfId="0" applyNumberFormat="1" applyFont="1" applyBorder="1" applyAlignment="1">
      <alignment/>
    </xf>
    <xf numFmtId="6" fontId="45" fillId="0" borderId="13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6" fontId="1" fillId="0" borderId="13" xfId="0" applyNumberFormat="1" applyFont="1" applyBorder="1" applyAlignment="1">
      <alignment/>
    </xf>
    <xf numFmtId="187" fontId="1" fillId="0" borderId="19" xfId="0" applyNumberFormat="1" applyFont="1" applyBorder="1" applyAlignment="1">
      <alignment/>
    </xf>
    <xf numFmtId="187" fontId="1" fillId="0" borderId="15" xfId="0" applyNumberFormat="1" applyFont="1" applyBorder="1" applyAlignment="1">
      <alignment/>
    </xf>
    <xf numFmtId="187" fontId="45" fillId="0" borderId="10" xfId="0" applyNumberFormat="1" applyFont="1" applyBorder="1" applyAlignment="1">
      <alignment/>
    </xf>
    <xf numFmtId="187" fontId="45" fillId="0" borderId="18" xfId="0" applyNumberFormat="1" applyFont="1" applyBorder="1" applyAlignment="1">
      <alignment/>
    </xf>
    <xf numFmtId="187" fontId="45" fillId="0" borderId="11" xfId="0" applyNumberFormat="1" applyFont="1" applyBorder="1" applyAlignment="1">
      <alignment/>
    </xf>
    <xf numFmtId="0" fontId="2" fillId="0" borderId="19" xfId="0" applyFont="1" applyBorder="1" applyAlignment="1">
      <alignment/>
    </xf>
    <xf numFmtId="187" fontId="2" fillId="0" borderId="19" xfId="0" applyNumberFormat="1" applyFont="1" applyBorder="1" applyAlignment="1">
      <alignment/>
    </xf>
    <xf numFmtId="187" fontId="2" fillId="0" borderId="15" xfId="0" applyNumberFormat="1" applyFont="1" applyBorder="1" applyAlignment="1">
      <alignment/>
    </xf>
    <xf numFmtId="6" fontId="0" fillId="0" borderId="16" xfId="0" applyNumberFormat="1" applyFont="1" applyBorder="1" applyAlignment="1">
      <alignment/>
    </xf>
    <xf numFmtId="6" fontId="0" fillId="0" borderId="20" xfId="0" applyNumberFormat="1" applyFont="1" applyBorder="1" applyAlignment="1">
      <alignment/>
    </xf>
    <xf numFmtId="6" fontId="0" fillId="0" borderId="17" xfId="0" applyNumberFormat="1" applyFont="1" applyBorder="1" applyAlignment="1">
      <alignment/>
    </xf>
    <xf numFmtId="6" fontId="45" fillId="0" borderId="16" xfId="0" applyNumberFormat="1" applyFont="1" applyBorder="1" applyAlignment="1">
      <alignment/>
    </xf>
    <xf numFmtId="9" fontId="0" fillId="0" borderId="17" xfId="59" applyFont="1" applyBorder="1" applyAlignment="1">
      <alignment/>
    </xf>
    <xf numFmtId="0" fontId="0" fillId="0" borderId="20" xfId="0" applyFont="1" applyFill="1" applyBorder="1" applyAlignment="1">
      <alignment/>
    </xf>
    <xf numFmtId="164" fontId="0" fillId="0" borderId="20" xfId="59" applyNumberFormat="1" applyFont="1" applyBorder="1" applyAlignment="1">
      <alignment/>
    </xf>
    <xf numFmtId="9" fontId="2" fillId="0" borderId="14" xfId="59" applyFont="1" applyBorder="1" applyAlignment="1">
      <alignment/>
    </xf>
    <xf numFmtId="9" fontId="2" fillId="0" borderId="19" xfId="59" applyFont="1" applyBorder="1" applyAlignment="1">
      <alignment/>
    </xf>
    <xf numFmtId="9" fontId="2" fillId="0" borderId="15" xfId="59" applyFont="1" applyBorder="1" applyAlignment="1">
      <alignment/>
    </xf>
    <xf numFmtId="9" fontId="2" fillId="0" borderId="12" xfId="59" applyFont="1" applyBorder="1" applyAlignment="1">
      <alignment/>
    </xf>
    <xf numFmtId="9" fontId="2" fillId="0" borderId="0" xfId="59" applyFont="1" applyBorder="1" applyAlignment="1">
      <alignment/>
    </xf>
    <xf numFmtId="9" fontId="2" fillId="0" borderId="13" xfId="59" applyNumberFormat="1" applyFont="1" applyBorder="1" applyAlignment="1">
      <alignment/>
    </xf>
    <xf numFmtId="9" fontId="0" fillId="0" borderId="13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" sqref="A1"/>
    </sheetView>
  </sheetViews>
  <sheetFormatPr defaultColWidth="10.8515625" defaultRowHeight="12.75"/>
  <cols>
    <col min="1" max="1" width="30.7109375" style="1" customWidth="1"/>
    <col min="2" max="7" width="11.7109375" style="1" customWidth="1"/>
    <col min="8" max="8" width="2.57421875" style="1" customWidth="1"/>
    <col min="9" max="10" width="13.00390625" style="1" customWidth="1"/>
    <col min="11" max="16384" width="10.8515625" style="1" customWidth="1"/>
  </cols>
  <sheetData>
    <row r="1" ht="15">
      <c r="A1" s="10" t="s">
        <v>43</v>
      </c>
    </row>
    <row r="3" spans="1:5" s="8" customFormat="1" ht="17.25">
      <c r="A3" s="8" t="s">
        <v>1</v>
      </c>
      <c r="B3" s="2" t="s">
        <v>42</v>
      </c>
      <c r="D3" s="9"/>
      <c r="E3" s="9"/>
    </row>
    <row r="4" spans="1:5" ht="15">
      <c r="A4" s="1" t="s">
        <v>3</v>
      </c>
      <c r="B4" s="7" t="s">
        <v>0</v>
      </c>
      <c r="D4" s="2" t="s">
        <v>26</v>
      </c>
      <c r="E4" s="2"/>
    </row>
    <row r="5" spans="2:9" s="4" customFormat="1" ht="15.75" customHeight="1">
      <c r="B5" s="3"/>
      <c r="D5" s="5"/>
      <c r="E5" s="5"/>
      <c r="I5" s="30" t="s">
        <v>17</v>
      </c>
    </row>
    <row r="6" spans="1:9" s="6" customFormat="1" ht="15.75" customHeight="1">
      <c r="A6" s="14"/>
      <c r="B6" s="27" t="s">
        <v>4</v>
      </c>
      <c r="C6" s="22" t="s">
        <v>4</v>
      </c>
      <c r="D6" s="22" t="s">
        <v>4</v>
      </c>
      <c r="E6" s="22" t="s">
        <v>4</v>
      </c>
      <c r="F6" s="22" t="s">
        <v>4</v>
      </c>
      <c r="G6" s="23" t="s">
        <v>4</v>
      </c>
      <c r="I6" s="12" t="s">
        <v>19</v>
      </c>
    </row>
    <row r="7" spans="1:9" s="6" customFormat="1" ht="15.75" customHeight="1">
      <c r="A7" s="14" t="s">
        <v>5</v>
      </c>
      <c r="B7" s="33">
        <v>0</v>
      </c>
      <c r="C7" s="34">
        <v>1000</v>
      </c>
      <c r="D7" s="34">
        <v>5000</v>
      </c>
      <c r="E7" s="34">
        <v>20000</v>
      </c>
      <c r="F7" s="34">
        <v>50000</v>
      </c>
      <c r="G7" s="35">
        <v>80000</v>
      </c>
      <c r="I7" s="6" t="s">
        <v>27</v>
      </c>
    </row>
    <row r="8" spans="1:7" s="6" customFormat="1" ht="15.75" customHeight="1">
      <c r="A8" s="16" t="s">
        <v>6</v>
      </c>
      <c r="B8" s="39">
        <v>0</v>
      </c>
      <c r="C8" s="38">
        <v>800</v>
      </c>
      <c r="D8" s="38">
        <v>2500</v>
      </c>
      <c r="E8" s="38">
        <v>10000</v>
      </c>
      <c r="F8" s="38">
        <v>25000</v>
      </c>
      <c r="G8" s="40">
        <v>40000</v>
      </c>
    </row>
    <row r="9" spans="1:7" s="6" customFormat="1" ht="15.75" customHeight="1">
      <c r="A9" s="16" t="s">
        <v>7</v>
      </c>
      <c r="B9" s="31">
        <f aca="true" t="shared" si="0" ref="B9:G9">B7-B8</f>
        <v>0</v>
      </c>
      <c r="C9" s="13">
        <f t="shared" si="0"/>
        <v>200</v>
      </c>
      <c r="D9" s="13">
        <f t="shared" si="0"/>
        <v>2500</v>
      </c>
      <c r="E9" s="13">
        <f t="shared" si="0"/>
        <v>10000</v>
      </c>
      <c r="F9" s="13">
        <f t="shared" si="0"/>
        <v>25000</v>
      </c>
      <c r="G9" s="32">
        <f t="shared" si="0"/>
        <v>40000</v>
      </c>
    </row>
    <row r="10" spans="1:9" s="6" customFormat="1" ht="15.75" customHeight="1">
      <c r="A10" s="29" t="s">
        <v>8</v>
      </c>
      <c r="B10" s="58" t="e">
        <f aca="true" t="shared" si="1" ref="B10:G10">B9/B7</f>
        <v>#DIV/0!</v>
      </c>
      <c r="C10" s="59">
        <f t="shared" si="1"/>
        <v>0.2</v>
      </c>
      <c r="D10" s="59">
        <f t="shared" si="1"/>
        <v>0.5</v>
      </c>
      <c r="E10" s="59">
        <f t="shared" si="1"/>
        <v>0.5</v>
      </c>
      <c r="F10" s="59">
        <f t="shared" si="1"/>
        <v>0.5</v>
      </c>
      <c r="G10" s="60">
        <f t="shared" si="1"/>
        <v>0.5</v>
      </c>
      <c r="I10" s="6" t="s">
        <v>32</v>
      </c>
    </row>
    <row r="11" spans="1:9" s="6" customFormat="1" ht="15.75" customHeight="1">
      <c r="A11" s="14" t="s">
        <v>9</v>
      </c>
      <c r="B11" s="33">
        <v>4000</v>
      </c>
      <c r="C11" s="34">
        <v>6000</v>
      </c>
      <c r="D11" s="34">
        <v>15000</v>
      </c>
      <c r="E11" s="34">
        <v>18000</v>
      </c>
      <c r="F11" s="34">
        <v>20000</v>
      </c>
      <c r="G11" s="35">
        <v>25000</v>
      </c>
      <c r="I11" s="6" t="s">
        <v>28</v>
      </c>
    </row>
    <row r="12" spans="1:7" s="6" customFormat="1" ht="15.75" customHeight="1">
      <c r="A12" s="16" t="s">
        <v>10</v>
      </c>
      <c r="B12" s="31">
        <f aca="true" t="shared" si="2" ref="B12:G12">B9-B11</f>
        <v>-4000</v>
      </c>
      <c r="C12" s="13">
        <f t="shared" si="2"/>
        <v>-5800</v>
      </c>
      <c r="D12" s="13">
        <f t="shared" si="2"/>
        <v>-12500</v>
      </c>
      <c r="E12" s="13">
        <f t="shared" si="2"/>
        <v>-8000</v>
      </c>
      <c r="F12" s="13">
        <f t="shared" si="2"/>
        <v>5000</v>
      </c>
      <c r="G12" s="32">
        <f t="shared" si="2"/>
        <v>15000</v>
      </c>
    </row>
    <row r="13" spans="1:9" s="6" customFormat="1" ht="15.75" customHeight="1">
      <c r="A13" s="29" t="s">
        <v>11</v>
      </c>
      <c r="B13" s="61" t="e">
        <f aca="true" t="shared" si="3" ref="B13:G13">B12/B7</f>
        <v>#DIV/0!</v>
      </c>
      <c r="C13" s="62">
        <f t="shared" si="3"/>
        <v>-5.8</v>
      </c>
      <c r="D13" s="62">
        <f t="shared" si="3"/>
        <v>-2.5</v>
      </c>
      <c r="E13" s="62">
        <f t="shared" si="3"/>
        <v>-0.4</v>
      </c>
      <c r="F13" s="62">
        <f t="shared" si="3"/>
        <v>0.1</v>
      </c>
      <c r="G13" s="63">
        <f t="shared" si="3"/>
        <v>0.1875</v>
      </c>
      <c r="I13" s="6" t="s">
        <v>33</v>
      </c>
    </row>
    <row r="14" spans="1:9" s="6" customFormat="1" ht="15.75" customHeight="1">
      <c r="A14" s="16" t="s">
        <v>14</v>
      </c>
      <c r="B14" s="33">
        <v>10000</v>
      </c>
      <c r="C14" s="34"/>
      <c r="D14" s="34">
        <v>25000</v>
      </c>
      <c r="E14" s="34"/>
      <c r="F14" s="34"/>
      <c r="G14" s="35"/>
      <c r="I14" s="6" t="s">
        <v>18</v>
      </c>
    </row>
    <row r="15" spans="1:9" s="6" customFormat="1" ht="15.75" customHeight="1">
      <c r="A15" s="16" t="s">
        <v>2</v>
      </c>
      <c r="B15" s="39">
        <v>15000</v>
      </c>
      <c r="C15" s="38"/>
      <c r="D15" s="38">
        <v>50000</v>
      </c>
      <c r="E15" s="38"/>
      <c r="F15" s="38"/>
      <c r="G15" s="40"/>
      <c r="I15" s="6" t="s">
        <v>29</v>
      </c>
    </row>
    <row r="16" spans="1:9" s="6" customFormat="1" ht="15.75" customHeight="1">
      <c r="A16" s="16" t="s">
        <v>20</v>
      </c>
      <c r="B16" s="39">
        <v>5000</v>
      </c>
      <c r="C16" s="38"/>
      <c r="D16" s="38">
        <v>5000</v>
      </c>
      <c r="E16" s="38"/>
      <c r="F16" s="38"/>
      <c r="G16" s="40"/>
      <c r="I16" s="6" t="s">
        <v>37</v>
      </c>
    </row>
    <row r="17" spans="1:7" s="6" customFormat="1" ht="15.75" customHeight="1">
      <c r="A17" s="16" t="s">
        <v>21</v>
      </c>
      <c r="B17" s="31">
        <f>SUM($B16:B16)</f>
        <v>5000</v>
      </c>
      <c r="C17" s="13">
        <f>SUM($B16:C16)</f>
        <v>5000</v>
      </c>
      <c r="D17" s="13">
        <f>SUM($B16:D16)</f>
        <v>10000</v>
      </c>
      <c r="E17" s="13">
        <f>SUM($B16:E16)</f>
        <v>10000</v>
      </c>
      <c r="F17" s="13">
        <f>SUM($B16:F16)</f>
        <v>10000</v>
      </c>
      <c r="G17" s="32">
        <f>SUM($B16:G16)</f>
        <v>10000</v>
      </c>
    </row>
    <row r="18" spans="1:9" s="6" customFormat="1" ht="15.75" customHeight="1">
      <c r="A18" s="16" t="s">
        <v>22</v>
      </c>
      <c r="B18" s="36">
        <f>B16/(B14+B15)</f>
        <v>0.2</v>
      </c>
      <c r="C18" s="37">
        <f>IF(C14=0,B18,((C15*B18)+C16)/(C14+C15))</f>
        <v>0.2</v>
      </c>
      <c r="D18" s="37">
        <f>IF(D14=0,C18,((D15*C18)+D16)/(D14+D15))</f>
        <v>0.2</v>
      </c>
      <c r="E18" s="37">
        <f>IF(E14=0,D18,((E15*D18)+E16)/(E14+E15))</f>
        <v>0.2</v>
      </c>
      <c r="F18" s="37">
        <f>IF(F14=0,E18,((F15*E18)+F16)/(F14+F15))</f>
        <v>0.2</v>
      </c>
      <c r="G18" s="64">
        <f>IF(G14=0,F18,((G15*F18)+G16)/(G14+G15))</f>
        <v>0.2</v>
      </c>
      <c r="I18" s="6" t="s">
        <v>30</v>
      </c>
    </row>
    <row r="19" spans="1:9" s="6" customFormat="1" ht="15.75" customHeight="1">
      <c r="A19" s="14" t="s">
        <v>41</v>
      </c>
      <c r="B19" s="45"/>
      <c r="C19" s="46"/>
      <c r="D19" s="46"/>
      <c r="E19" s="46">
        <v>5</v>
      </c>
      <c r="F19" s="46">
        <v>5</v>
      </c>
      <c r="G19" s="47">
        <v>5</v>
      </c>
      <c r="I19" s="6" t="s">
        <v>31</v>
      </c>
    </row>
    <row r="20" spans="1:7" s="6" customFormat="1" ht="15.75" customHeight="1">
      <c r="A20" s="16" t="s">
        <v>12</v>
      </c>
      <c r="B20" s="16"/>
      <c r="C20" s="11"/>
      <c r="D20" s="11"/>
      <c r="E20" s="13">
        <f>E7*E19</f>
        <v>100000</v>
      </c>
      <c r="F20" s="13">
        <f>F7*F19</f>
        <v>250000</v>
      </c>
      <c r="G20" s="32">
        <f>G7*G19</f>
        <v>400000</v>
      </c>
    </row>
    <row r="21" spans="1:9" s="6" customFormat="1" ht="15.75" customHeight="1">
      <c r="A21" s="29" t="s">
        <v>13</v>
      </c>
      <c r="B21" s="29"/>
      <c r="C21" s="48"/>
      <c r="D21" s="48"/>
      <c r="E21" s="49">
        <f>E20/E12</f>
        <v>-12.5</v>
      </c>
      <c r="F21" s="49">
        <f>F20/F12</f>
        <v>50</v>
      </c>
      <c r="G21" s="50">
        <f>G20/G12</f>
        <v>26.666666666666668</v>
      </c>
      <c r="I21" s="6" t="s">
        <v>36</v>
      </c>
    </row>
    <row r="22" spans="1:9" s="6" customFormat="1" ht="15.75" customHeight="1">
      <c r="A22" s="24" t="s">
        <v>23</v>
      </c>
      <c r="B22" s="16"/>
      <c r="C22" s="11"/>
      <c r="D22" s="11"/>
      <c r="E22" s="41">
        <f>E18*E20</f>
        <v>20000</v>
      </c>
      <c r="F22" s="41">
        <f>F18*F20</f>
        <v>50000</v>
      </c>
      <c r="G22" s="42">
        <f>G18*G20</f>
        <v>80000</v>
      </c>
      <c r="I22" s="6" t="s">
        <v>34</v>
      </c>
    </row>
    <row r="23" spans="1:9" s="6" customFormat="1" ht="15.75" customHeight="1">
      <c r="A23" s="25" t="s">
        <v>24</v>
      </c>
      <c r="B23" s="18"/>
      <c r="C23" s="26"/>
      <c r="D23" s="26"/>
      <c r="E23" s="43">
        <f>E22/E17</f>
        <v>2</v>
      </c>
      <c r="F23" s="43">
        <f>F22/F17</f>
        <v>5</v>
      </c>
      <c r="G23" s="44">
        <f>G22/G17</f>
        <v>8</v>
      </c>
      <c r="I23" s="6" t="s">
        <v>25</v>
      </c>
    </row>
    <row r="24" s="6" customFormat="1" ht="15.75" customHeight="1"/>
    <row r="25" spans="1:7" s="6" customFormat="1" ht="15.75" customHeight="1">
      <c r="A25" s="20" t="s">
        <v>38</v>
      </c>
      <c r="B25" s="54">
        <v>300</v>
      </c>
      <c r="D25" s="14" t="s">
        <v>15</v>
      </c>
      <c r="E25" s="28"/>
      <c r="F25" s="15"/>
      <c r="G25" s="51">
        <f>SUM(B14:G14)</f>
        <v>35000</v>
      </c>
    </row>
    <row r="26" spans="1:7" s="6" customFormat="1" ht="15.75" customHeight="1">
      <c r="A26" s="21" t="s">
        <v>39</v>
      </c>
      <c r="B26" s="55">
        <f>G22/(B25*1000)</f>
        <v>0.26666666666666666</v>
      </c>
      <c r="D26" s="16" t="s">
        <v>16</v>
      </c>
      <c r="E26" s="11"/>
      <c r="F26" s="17"/>
      <c r="G26" s="53">
        <f>SUMIF(B12:G12,"&lt;0")</f>
        <v>-30300</v>
      </c>
    </row>
    <row r="27" spans="1:7" s="6" customFormat="1" ht="15.75" customHeight="1">
      <c r="A27" s="56" t="s">
        <v>40</v>
      </c>
      <c r="B27" s="57">
        <f>G17/(B25*1000)</f>
        <v>0.03333333333333333</v>
      </c>
      <c r="D27" s="18" t="s">
        <v>35</v>
      </c>
      <c r="E27" s="26"/>
      <c r="F27" s="19"/>
      <c r="G27" s="52">
        <f>G25+G26</f>
        <v>4700</v>
      </c>
    </row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</sheetData>
  <sheetProtection/>
  <printOptions horizontalCentered="1"/>
  <pageMargins left="0.75" right="0.75" top="1" bottom="1" header="0.5" footer="0.5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Venrock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mnordan@venrock.com</dc:creator>
  <cp:keywords/>
  <dc:description/>
  <cp:lastModifiedBy>Matthew Nordan</cp:lastModifiedBy>
  <cp:lastPrinted>2010-09-08T00:19:56Z</cp:lastPrinted>
  <dcterms:created xsi:type="dcterms:W3CDTF">2006-05-02T22:37:58Z</dcterms:created>
  <dcterms:modified xsi:type="dcterms:W3CDTF">2012-12-06T14:54:48Z</dcterms:modified>
  <cp:category/>
  <cp:version/>
  <cp:contentType/>
  <cp:contentStatus/>
</cp:coreProperties>
</file>